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Nová složka\"/>
    </mc:Choice>
  </mc:AlternateContent>
  <xr:revisionPtr revIDLastSave="0" documentId="13_ncr:1_{02D17D71-F70C-456C-9C5C-21F9976F2E4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Pol'!$A$1:$X$66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2" l="1"/>
  <c r="V8" i="12"/>
  <c r="G9" i="12"/>
  <c r="G8" i="12" s="1"/>
  <c r="I9" i="12"/>
  <c r="I8" i="12" s="1"/>
  <c r="K9" i="12"/>
  <c r="O9" i="12"/>
  <c r="O8" i="12" s="1"/>
  <c r="Q9" i="12"/>
  <c r="Q8" i="12" s="1"/>
  <c r="V9" i="12"/>
  <c r="O12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K17" i="12" s="1"/>
  <c r="O18" i="12"/>
  <c r="Q18" i="12"/>
  <c r="V18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K24" i="12"/>
  <c r="V24" i="12"/>
  <c r="G25" i="12"/>
  <c r="G24" i="12" s="1"/>
  <c r="I52" i="1" s="1"/>
  <c r="I25" i="12"/>
  <c r="I24" i="12" s="1"/>
  <c r="K25" i="12"/>
  <c r="O25" i="12"/>
  <c r="O24" i="12" s="1"/>
  <c r="Q25" i="12"/>
  <c r="Q24" i="12" s="1"/>
  <c r="V25" i="12"/>
  <c r="K27" i="12"/>
  <c r="G28" i="12"/>
  <c r="M28" i="12" s="1"/>
  <c r="M27" i="12" s="1"/>
  <c r="I28" i="12"/>
  <c r="I27" i="12" s="1"/>
  <c r="K28" i="12"/>
  <c r="O28" i="12"/>
  <c r="O27" i="12" s="1"/>
  <c r="Q28" i="12"/>
  <c r="Q27" i="12" s="1"/>
  <c r="V28" i="12"/>
  <c r="V27" i="12" s="1"/>
  <c r="G30" i="12"/>
  <c r="G29" i="12" s="1"/>
  <c r="I54" i="1" s="1"/>
  <c r="I30" i="12"/>
  <c r="K30" i="12"/>
  <c r="O30" i="12"/>
  <c r="Q30" i="12"/>
  <c r="V30" i="12"/>
  <c r="G31" i="12"/>
  <c r="M31" i="12" s="1"/>
  <c r="I31" i="12"/>
  <c r="K31" i="12"/>
  <c r="K29" i="12" s="1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K36" i="12" s="1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O52" i="12" s="1"/>
  <c r="Q53" i="12"/>
  <c r="Q52" i="12" s="1"/>
  <c r="V53" i="12"/>
  <c r="G54" i="12"/>
  <c r="M54" i="12" s="1"/>
  <c r="I54" i="12"/>
  <c r="K54" i="12"/>
  <c r="O54" i="12"/>
  <c r="Q54" i="12"/>
  <c r="V54" i="12"/>
  <c r="AE56" i="12"/>
  <c r="F40" i="1" s="1"/>
  <c r="I20" i="1"/>
  <c r="J28" i="1"/>
  <c r="J26" i="1"/>
  <c r="G38" i="1"/>
  <c r="F38" i="1"/>
  <c r="J23" i="1"/>
  <c r="J24" i="1"/>
  <c r="J25" i="1"/>
  <c r="J27" i="1"/>
  <c r="E24" i="1"/>
  <c r="E26" i="1"/>
  <c r="I49" i="1" l="1"/>
  <c r="K40" i="12"/>
  <c r="V36" i="12"/>
  <c r="V29" i="12"/>
  <c r="G27" i="12"/>
  <c r="I53" i="1" s="1"/>
  <c r="M25" i="12"/>
  <c r="M24" i="12" s="1"/>
  <c r="V17" i="12"/>
  <c r="G12" i="12"/>
  <c r="I50" i="1" s="1"/>
  <c r="M9" i="12"/>
  <c r="M8" i="12" s="1"/>
  <c r="K52" i="12"/>
  <c r="V40" i="12"/>
  <c r="M36" i="12"/>
  <c r="O29" i="12"/>
  <c r="M30" i="12"/>
  <c r="M29" i="12" s="1"/>
  <c r="M17" i="12"/>
  <c r="K12" i="12"/>
  <c r="Q12" i="12"/>
  <c r="I12" i="12"/>
  <c r="F39" i="1"/>
  <c r="F41" i="1"/>
  <c r="V52" i="12"/>
  <c r="I52" i="12"/>
  <c r="Q36" i="12"/>
  <c r="I36" i="12"/>
  <c r="O36" i="12"/>
  <c r="Q17" i="12"/>
  <c r="I17" i="12"/>
  <c r="O17" i="12"/>
  <c r="V12" i="12"/>
  <c r="M52" i="12"/>
  <c r="Q40" i="12"/>
  <c r="I40" i="12"/>
  <c r="O40" i="12"/>
  <c r="Q29" i="12"/>
  <c r="I29" i="12"/>
  <c r="M40" i="12"/>
  <c r="M12" i="12"/>
  <c r="G52" i="12"/>
  <c r="I57" i="1" s="1"/>
  <c r="I19" i="1" s="1"/>
  <c r="G40" i="12"/>
  <c r="I56" i="1" s="1"/>
  <c r="I18" i="1" s="1"/>
  <c r="G36" i="12"/>
  <c r="I55" i="1" s="1"/>
  <c r="I17" i="1" s="1"/>
  <c r="G17" i="12"/>
  <c r="I51" i="1" s="1"/>
  <c r="AF56" i="12"/>
  <c r="G56" i="12" l="1"/>
  <c r="G41" i="1"/>
  <c r="H41" i="1" s="1"/>
  <c r="I41" i="1" s="1"/>
  <c r="G39" i="1"/>
  <c r="G40" i="1"/>
  <c r="H40" i="1" s="1"/>
  <c r="I40" i="1" s="1"/>
  <c r="F42" i="1"/>
  <c r="I58" i="1"/>
  <c r="I16" i="1"/>
  <c r="I21" i="1" s="1"/>
  <c r="J57" i="1" l="1"/>
  <c r="J50" i="1"/>
  <c r="J54" i="1"/>
  <c r="J52" i="1"/>
  <c r="J53" i="1"/>
  <c r="J55" i="1"/>
  <c r="J49" i="1"/>
  <c r="J51" i="1"/>
  <c r="J56" i="1"/>
  <c r="G42" i="1"/>
  <c r="G25" i="1" s="1"/>
  <c r="A25" i="1" s="1"/>
  <c r="H39" i="1"/>
  <c r="H42" i="1" s="1"/>
  <c r="G23" i="1"/>
  <c r="A23" i="1" s="1"/>
  <c r="G24" i="1" s="1"/>
  <c r="A24" i="1" l="1"/>
  <c r="G26" i="1"/>
  <c r="A26" i="1"/>
  <c r="A27" i="1"/>
  <c r="A29" i="1" s="1"/>
  <c r="I39" i="1"/>
  <c r="I42" i="1" s="1"/>
  <c r="J58" i="1"/>
  <c r="G28" i="1"/>
  <c r="G29" i="1"/>
  <c r="G27" i="1" s="1"/>
  <c r="J39" i="1" l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E13F3515-D52B-4028-A95A-93A9ED5E3E7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CDDC97-74AB-43A3-9494-8382BEEF7D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<sst xmlns="http://schemas.openxmlformats.org/spreadsheetml/2006/main" count="427" uniqueCount="205">
  <si>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</si>
  <si>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</si>
  <si>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</si>
  <si>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</si>
  <si>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</si>
  <si>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</si>
  <si>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</si>
  <si>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</si>
  <si>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</si>
  <si>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</si>
  <si>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</si>
  <si>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</si>
  <si>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</si>
  <si>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</si>
  <si>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</si>
  <si>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</si>
  <si>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</si>
  <si>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</si>
  <si>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</si>
  <si>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</si>
  <si>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</si>
  <si>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</si>
  <si>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</si>
  <si>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</si>
  <si>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</si>
  <si>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</si>
  <si>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</si>
  <si>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</si>
  <si>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</si>
  <si>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</si>
  <si>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</si>
  <si>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</si>
  <si>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</si>
  <si>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</si>
  <si>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</si>
  <si>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</si>
  <si>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</si>
  <si>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</si>
  <si>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</si>
  <si>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</si>
  <si>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</si>
  <si>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</si>
  <si>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 xml:space="preserve">Opatření proti přehřívání učeben MŠ V Zápolí 19, Praha 4 </t>
  </si>
  <si>
    <t>Objekt:</t>
  </si>
  <si>
    <t>Rozpočet:</t>
  </si>
  <si>
    <t>RProj2106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</si>
  <si>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</si>
  <si>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</si>
  <si>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</si>
  <si>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</si>
  <si>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</si>
  <si>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</si>
  <si>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</si>
  <si>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</si>
  <si>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</si>
  <si>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</si>
  <si>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</si>
  <si>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</si>
  <si>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</si>
  <si>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</si>
  <si>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</si>
  <si>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</si>
  <si>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</si>
  <si>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</si>
  <si>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</si>
  <si>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</si>
  <si>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</si>
  <si>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</si>
  <si>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</si>
  <si>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</si>
  <si>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</si>
  <si>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</si>
  <si>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</si>
  <si>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</si>
  <si>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784</t>
  </si>
  <si>
    <t>Malby</t>
  </si>
  <si>
    <t>786</t>
  </si>
  <si>
    <t>Zastiňující technika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</si>
  <si>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</si>
  <si>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</si>
  <si>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</si>
  <si>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</si>
  <si>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</si>
  <si>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</si>
  <si>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</si>
  <si>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</si>
  <si>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</si>
  <si>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</si>
  <si>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</si>
  <si>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</si>
  <si>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</si>
  <si>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</si>
  <si>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</si>
  <si>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</si>
  <si>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</si>
  <si>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</si>
  <si>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</si>
  <si>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</si>
  <si>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</si>
  <si>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</si>
  <si>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</si>
  <si>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</si>
  <si>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</si>
  <si>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</si>
  <si>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</si>
  <si>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</si>
  <si>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</si>
  <si>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</si>
  <si>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</si>
  <si>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612421637R00</t>
  </si>
  <si>
    <t>Omítka vnitřní zdiva, MVC, štuková</t>
  </si>
  <si>
    <t>m2</t>
  </si>
  <si>
    <t>RTS 21/ I</t>
  </si>
  <si>
    <t>Práce</t>
  </si>
  <si>
    <t>POL1_</t>
  </si>
  <si>
    <t xml:space="preserve">oprava omítek : </t>
  </si>
  <si>
    <t>VV</t>
  </si>
  <si>
    <t>40</t>
  </si>
  <si>
    <t>622421143R00</t>
  </si>
  <si>
    <t>Omítka vnější stěn, MVC, štuková, složitost 1-2</t>
  </si>
  <si>
    <t>20</t>
  </si>
  <si>
    <t>622471317R00</t>
  </si>
  <si>
    <t>Nátěr nebo nástřik stěn vnějších, složitost 1 - 2</t>
  </si>
  <si>
    <t>941955001R00</t>
  </si>
  <si>
    <t>Lešení lehké pomocné, výška podlahy do 1,2 m</t>
  </si>
  <si>
    <t>(14,65+3,5+14,73)*2,0</t>
  </si>
  <si>
    <t>946941102RT3</t>
  </si>
  <si>
    <t>Montáž pojízdných Alu věží, 2,5 x 1,45 m pracovní výška 8,2 m</t>
  </si>
  <si>
    <t>sada</t>
  </si>
  <si>
    <t>946941192RT3</t>
  </si>
  <si>
    <t>Nájemné pojízdných Alu věží, 2,5 x 1,45 m pracovní výška 8,2 m</t>
  </si>
  <si>
    <t>den</t>
  </si>
  <si>
    <t>2*20</t>
  </si>
  <si>
    <t>946941802RT3</t>
  </si>
  <si>
    <t>Demontáž pojízdných Alu věží, 2,5 x 1,45 m pracovní výška 8,3 m</t>
  </si>
  <si>
    <t>952901111R00</t>
  </si>
  <si>
    <t>Vyčištění budov o výšce podlaží do 4 m</t>
  </si>
  <si>
    <t>(60,9+50,43)*2+16,32</t>
  </si>
  <si>
    <t>999281211R00</t>
  </si>
  <si>
    <t>Přesun hmot, opravy vněj. plášťů výšky do 25 m</t>
  </si>
  <si>
    <t>t</t>
  </si>
  <si>
    <t>Přesun hmot</t>
  </si>
  <si>
    <t>POL7_</t>
  </si>
  <si>
    <t>784011222RT2</t>
  </si>
  <si>
    <t>Zakrytí podlah včetně papírové lepenky</t>
  </si>
  <si>
    <t>784 00</t>
  </si>
  <si>
    <t>Příplatek za barevné malby</t>
  </si>
  <si>
    <t xml:space="preserve">m2    </t>
  </si>
  <si>
    <t>Vlastní</t>
  </si>
  <si>
    <t>Indiv</t>
  </si>
  <si>
    <t>784191101R00</t>
  </si>
  <si>
    <t>Penetrace podkladu 1x</t>
  </si>
  <si>
    <t>POL1_7</t>
  </si>
  <si>
    <t>784195412R00</t>
  </si>
  <si>
    <t>Malba bílá na omítky 2x</t>
  </si>
  <si>
    <t>784402801R00</t>
  </si>
  <si>
    <t>Odstranění malby oškrábáním v místnosti H do 3,8 m</t>
  </si>
  <si>
    <t>784403801R00</t>
  </si>
  <si>
    <t>Odstranění maleb omytím v místnosti H do 3,8 m</t>
  </si>
  <si>
    <t>Z 01</t>
  </si>
  <si>
    <t>D+M venkovní předokenní žaluzie 1,45 x 2,03 vč.schránky,pohonu a ovládání dle Tabulky předokenních žaluzií 3.1</t>
  </si>
  <si>
    <t>kus</t>
  </si>
  <si>
    <t>Z 01a</t>
  </si>
  <si>
    <t>Příplatek za provedení plechové schránky žaluzie přes meziokenní pilíř vč výkrytu ze spodu a z boku dle Tabulky předokenních žaluzií 3.1</t>
  </si>
  <si>
    <t>kompl</t>
  </si>
  <si>
    <t>998786203R00</t>
  </si>
  <si>
    <t>Přesun hmot pro zastiň. techniku, výšky do 24 m</t>
  </si>
  <si>
    <t>21001</t>
  </si>
  <si>
    <t>Napojení předokenní žaluzie</t>
  </si>
  <si>
    <t>POL1_9</t>
  </si>
  <si>
    <t>21002</t>
  </si>
  <si>
    <t>Úprava podružného rozvaděče pro osazení nového jističe</t>
  </si>
  <si>
    <t>21003</t>
  </si>
  <si>
    <t>D+M žaluziového tlačítka do nízké povrchové krabice</t>
  </si>
  <si>
    <t>21004</t>
  </si>
  <si>
    <t xml:space="preserve">D+M relé pro vícenásobné ovládání rolet </t>
  </si>
  <si>
    <t>21005</t>
  </si>
  <si>
    <t>D+M kabelů CYKY O 4x1,5</t>
  </si>
  <si>
    <t xml:space="preserve">m     </t>
  </si>
  <si>
    <t>21006</t>
  </si>
  <si>
    <t>D+M kabelů CYKY O 3x1,5</t>
  </si>
  <si>
    <t>21007</t>
  </si>
  <si>
    <t xml:space="preserve">D+M instalačních lišt  </t>
  </si>
  <si>
    <t>21008</t>
  </si>
  <si>
    <t xml:space="preserve">D+M jističe 10A kombinovaného s proudovým chráničem </t>
  </si>
  <si>
    <t>21009</t>
  </si>
  <si>
    <t xml:space="preserve">D+M podružného instalačního materiálu (krabice, svorky, příchytky) </t>
  </si>
  <si>
    <t>21010</t>
  </si>
  <si>
    <t xml:space="preserve">Revize elektro </t>
  </si>
  <si>
    <t>P 210T00</t>
  </si>
  <si>
    <t>Stavební přípomoci</t>
  </si>
  <si>
    <t>R-položka</t>
  </si>
  <si>
    <t>POL12_1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</si>
  <si>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</si>
  <si>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</si>
  <si>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</si>
  <si>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</si>
  <si>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</si>
  <si>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</si>
  <si>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</si>
  <si>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</si>
  <si>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</si>
  <si>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</si>
  <si>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</si>
  <si>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 xml:space="preserve">Opatření proti přehřívání učeben v MŠ Praha 4-MŠ V Zápolí 19, Praha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</si>
</sst>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view="pageBreakPreview" topLeftCell="B1" zoomScaleNormal="100" zoomScaleSheetLayoutView="100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91" t="s">
        <v>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5" t="s">
        <v>24</v>
      </c>
      <c r="C2" s="76"/>
      <c r="D2" s="77" t="s">
        <v>45</v>
      </c>
      <c r="E2" s="200" t="s">
        <v>204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03" t="s">
        <v>204</v>
      </c>
      <c r="F3" s="204"/>
      <c r="G3" s="204"/>
      <c r="H3" s="204"/>
      <c r="I3" s="204"/>
      <c r="J3" s="205"/>
    </row>
    <row r="4" spans="1:15" ht="23.25" customHeight="1" x14ac:dyDescent="0.2">
      <c r="A4" s="72">
        <v>793</v>
      </c>
      <c r="B4" s="80" t="s">
        <v>44</v>
      </c>
      <c r="C4" s="81"/>
      <c r="D4" s="82" t="s">
        <v>41</v>
      </c>
      <c r="E4" s="213" t="s">
        <v>204</v>
      </c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23</v>
      </c>
      <c r="D5" s="218" t="s">
        <v>46</v>
      </c>
      <c r="E5" s="219"/>
      <c r="F5" s="219"/>
      <c r="G5" s="219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0" t="s">
        <v>47</v>
      </c>
      <c r="E6" s="221"/>
      <c r="F6" s="221"/>
      <c r="G6" s="221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2" t="s">
        <v>48</v>
      </c>
      <c r="F7" s="223"/>
      <c r="G7" s="223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07" t="s">
        <v>58</v>
      </c>
      <c r="E11" s="207"/>
      <c r="F11" s="207"/>
      <c r="G11" s="207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2"/>
      <c r="E12" s="212"/>
      <c r="F12" s="212"/>
      <c r="G12" s="212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16"/>
      <c r="F13" s="217"/>
      <c r="G13" s="217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06"/>
      <c r="F15" s="206"/>
      <c r="G15" s="208"/>
      <c r="H15" s="208"/>
      <c r="I15" s="208" t="s">
        <v>31</v>
      </c>
      <c r="J15" s="209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197"/>
      <c r="F16" s="198"/>
      <c r="G16" s="197"/>
      <c r="H16" s="198"/>
      <c r="I16" s="197">
        <f>SUMIF(F49:F57,A16,I49:I57)+SUMIF(F49:F57,"PSU",I49:I57)</f>
        <v>0</v>
      </c>
      <c r="J16" s="199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197"/>
      <c r="F17" s="198"/>
      <c r="G17" s="197"/>
      <c r="H17" s="198"/>
      <c r="I17" s="197">
        <f>SUMIF(F49:F57,A17,I49:I57)</f>
        <v>0</v>
      </c>
      <c r="J17" s="199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197"/>
      <c r="F18" s="198"/>
      <c r="G18" s="197"/>
      <c r="H18" s="198"/>
      <c r="I18" s="197">
        <f>SUMIF(F49:F57,A18,I49:I57)</f>
        <v>0</v>
      </c>
      <c r="J18" s="199"/>
    </row>
    <row r="19" spans="1:10" ht="23.25" customHeight="1" x14ac:dyDescent="0.2">
      <c r="A19" s="139" t="s">
        <v>80</v>
      </c>
      <c r="B19" s="37" t="s">
        <v>29</v>
      </c>
      <c r="C19" s="58"/>
      <c r="D19" s="59"/>
      <c r="E19" s="197"/>
      <c r="F19" s="198"/>
      <c r="G19" s="197"/>
      <c r="H19" s="198"/>
      <c r="I19" s="197">
        <f>SUMIF(F49:F57,A19,I49:I57)</f>
        <v>0</v>
      </c>
      <c r="J19" s="199"/>
    </row>
    <row r="20" spans="1:10" ht="23.25" customHeight="1" x14ac:dyDescent="0.2">
      <c r="A20" s="139" t="s">
        <v>81</v>
      </c>
      <c r="B20" s="37" t="s">
        <v>30</v>
      </c>
      <c r="C20" s="58"/>
      <c r="D20" s="59"/>
      <c r="E20" s="197"/>
      <c r="F20" s="198"/>
      <c r="G20" s="197"/>
      <c r="H20" s="198"/>
      <c r="I20" s="197">
        <f>SUMIF(F49:F57,A20,I49:I57)</f>
        <v>0</v>
      </c>
      <c r="J20" s="199"/>
    </row>
    <row r="21" spans="1:10" ht="23.25" customHeight="1" x14ac:dyDescent="0.2">
      <c r="A21" s="2"/>
      <c r="B21" s="47" t="s">
        <v>31</v>
      </c>
      <c r="C21" s="60"/>
      <c r="D21" s="61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27">
        <f>ZakladDPHSniVypocet</f>
        <v>0</v>
      </c>
      <c r="H23" s="228"/>
      <c r="I23" s="228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25">
        <f>A23</f>
        <v>0</v>
      </c>
      <c r="H24" s="226"/>
      <c r="I24" s="226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27">
        <f>ZakladDPHZaklVypocet</f>
        <v>0</v>
      </c>
      <c r="H25" s="228"/>
      <c r="I25" s="228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194">
        <f>A25</f>
        <v>0</v>
      </c>
      <c r="H26" s="195"/>
      <c r="I26" s="195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196">
        <f>CenaCelkem-(ZakladDPHSni+DPHSni+ZakladDPHZakl+DPHZakl)</f>
        <v>0</v>
      </c>
      <c r="H27" s="196"/>
      <c r="I27" s="196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1">
        <f>ZakladDPHSniVypocet+ZakladDPHZaklVypocet</f>
        <v>0</v>
      </c>
      <c r="H28" s="231"/>
      <c r="I28" s="23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0">
        <f>A27</f>
        <v>0</v>
      </c>
      <c r="H29" s="230"/>
      <c r="I29" s="230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2"/>
      <c r="E34" s="233"/>
      <c r="G34" s="234"/>
      <c r="H34" s="235"/>
      <c r="I34" s="235"/>
      <c r="J34" s="24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59</v>
      </c>
      <c r="C39" s="236"/>
      <c r="D39" s="236"/>
      <c r="E39" s="236"/>
      <c r="F39" s="100">
        <f>'01 01 Pol'!AE56</f>
        <v>0</v>
      </c>
      <c r="G39" s="101">
        <f>'01 01 Pol'!AF56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41</v>
      </c>
      <c r="C40" s="237" t="s">
        <v>42</v>
      </c>
      <c r="D40" s="237"/>
      <c r="E40" s="237"/>
      <c r="F40" s="105">
        <f>'01 01 Pol'!AE56</f>
        <v>0</v>
      </c>
      <c r="G40" s="106">
        <f>'01 01 Pol'!AF56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41</v>
      </c>
      <c r="C41" s="236" t="s">
        <v>42</v>
      </c>
      <c r="D41" s="236"/>
      <c r="E41" s="236"/>
      <c r="F41" s="109">
        <f>'01 01 Pol'!AE56</f>
        <v>0</v>
      </c>
      <c r="G41" s="102">
        <f>'01 01 Pol'!AF56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238" t="s">
        <v>60</v>
      </c>
      <c r="C42" s="239"/>
      <c r="D42" s="239"/>
      <c r="E42" s="24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64</v>
      </c>
      <c r="C49" s="241" t="s">
        <v>65</v>
      </c>
      <c r="D49" s="242"/>
      <c r="E49" s="242"/>
      <c r="F49" s="135" t="s">
        <v>26</v>
      </c>
      <c r="G49" s="136"/>
      <c r="H49" s="136"/>
      <c r="I49" s="136">
        <f>'01 01 Pol'!G8</f>
        <v>0</v>
      </c>
      <c r="J49" s="133" t="str">
        <f>IF(I58=0,"",I49/I58*100)</f>
        <v/>
      </c>
    </row>
    <row r="50" spans="1:10" ht="36.75" customHeight="1" x14ac:dyDescent="0.2">
      <c r="A50" s="124"/>
      <c r="B50" s="129" t="s">
        <v>66</v>
      </c>
      <c r="C50" s="241" t="s">
        <v>67</v>
      </c>
      <c r="D50" s="242"/>
      <c r="E50" s="242"/>
      <c r="F50" s="135" t="s">
        <v>26</v>
      </c>
      <c r="G50" s="136"/>
      <c r="H50" s="136"/>
      <c r="I50" s="136">
        <f>'01 01 Pol'!G12</f>
        <v>0</v>
      </c>
      <c r="J50" s="133" t="str">
        <f>IF(I58=0,"",I50/I58*100)</f>
        <v/>
      </c>
    </row>
    <row r="51" spans="1:10" ht="36.75" customHeight="1" x14ac:dyDescent="0.2">
      <c r="A51" s="124"/>
      <c r="B51" s="129" t="s">
        <v>68</v>
      </c>
      <c r="C51" s="241" t="s">
        <v>69</v>
      </c>
      <c r="D51" s="242"/>
      <c r="E51" s="242"/>
      <c r="F51" s="135" t="s">
        <v>26</v>
      </c>
      <c r="G51" s="136"/>
      <c r="H51" s="136"/>
      <c r="I51" s="136">
        <f>'01 01 Pol'!G17</f>
        <v>0</v>
      </c>
      <c r="J51" s="133" t="str">
        <f>IF(I58=0,"",I51/I58*100)</f>
        <v/>
      </c>
    </row>
    <row r="52" spans="1:10" ht="36.75" customHeight="1" x14ac:dyDescent="0.2">
      <c r="A52" s="124"/>
      <c r="B52" s="129" t="s">
        <v>70</v>
      </c>
      <c r="C52" s="241" t="s">
        <v>71</v>
      </c>
      <c r="D52" s="242"/>
      <c r="E52" s="242"/>
      <c r="F52" s="135" t="s">
        <v>26</v>
      </c>
      <c r="G52" s="136"/>
      <c r="H52" s="136"/>
      <c r="I52" s="136">
        <f>'01 01 Pol'!G24</f>
        <v>0</v>
      </c>
      <c r="J52" s="133" t="str">
        <f>IF(I58=0,"",I52/I58*100)</f>
        <v/>
      </c>
    </row>
    <row r="53" spans="1:10" ht="36.75" customHeight="1" x14ac:dyDescent="0.2">
      <c r="A53" s="124"/>
      <c r="B53" s="129" t="s">
        <v>72</v>
      </c>
      <c r="C53" s="241" t="s">
        <v>73</v>
      </c>
      <c r="D53" s="242"/>
      <c r="E53" s="242"/>
      <c r="F53" s="135" t="s">
        <v>26</v>
      </c>
      <c r="G53" s="136"/>
      <c r="H53" s="136"/>
      <c r="I53" s="136">
        <f>'01 01 Pol'!G27</f>
        <v>0</v>
      </c>
      <c r="J53" s="133" t="str">
        <f>IF(I58=0,"",I53/I58*100)</f>
        <v/>
      </c>
    </row>
    <row r="54" spans="1:10" ht="36.75" customHeight="1" x14ac:dyDescent="0.2">
      <c r="A54" s="124"/>
      <c r="B54" s="129" t="s">
        <v>74</v>
      </c>
      <c r="C54" s="241" t="s">
        <v>75</v>
      </c>
      <c r="D54" s="242"/>
      <c r="E54" s="242"/>
      <c r="F54" s="135" t="s">
        <v>27</v>
      </c>
      <c r="G54" s="136"/>
      <c r="H54" s="136"/>
      <c r="I54" s="136">
        <f>'01 01 Pol'!G29</f>
        <v>0</v>
      </c>
      <c r="J54" s="133" t="str">
        <f>IF(I58=0,"",I54/I58*100)</f>
        <v/>
      </c>
    </row>
    <row r="55" spans="1:10" ht="36.75" customHeight="1" x14ac:dyDescent="0.2">
      <c r="A55" s="124"/>
      <c r="B55" s="129" t="s">
        <v>76</v>
      </c>
      <c r="C55" s="241" t="s">
        <v>77</v>
      </c>
      <c r="D55" s="242"/>
      <c r="E55" s="242"/>
      <c r="F55" s="135" t="s">
        <v>27</v>
      </c>
      <c r="G55" s="136"/>
      <c r="H55" s="136"/>
      <c r="I55" s="136">
        <f>'01 01 Pol'!G36</f>
        <v>0</v>
      </c>
      <c r="J55" s="133" t="str">
        <f>IF(I58=0,"",I55/I58*100)</f>
        <v/>
      </c>
    </row>
    <row r="56" spans="1:10" ht="36.75" customHeight="1" x14ac:dyDescent="0.2">
      <c r="A56" s="124"/>
      <c r="B56" s="129" t="s">
        <v>78</v>
      </c>
      <c r="C56" s="241" t="s">
        <v>79</v>
      </c>
      <c r="D56" s="242"/>
      <c r="E56" s="242"/>
      <c r="F56" s="135" t="s">
        <v>28</v>
      </c>
      <c r="G56" s="136"/>
      <c r="H56" s="136"/>
      <c r="I56" s="136">
        <f>'01 01 Pol'!G40</f>
        <v>0</v>
      </c>
      <c r="J56" s="133" t="str">
        <f>IF(I58=0,"",I56/I58*100)</f>
        <v/>
      </c>
    </row>
    <row r="57" spans="1:10" ht="36.75" customHeight="1" x14ac:dyDescent="0.2">
      <c r="A57" s="124"/>
      <c r="B57" s="129" t="s">
        <v>80</v>
      </c>
      <c r="C57" s="241" t="s">
        <v>29</v>
      </c>
      <c r="D57" s="242"/>
      <c r="E57" s="242"/>
      <c r="F57" s="135" t="s">
        <v>80</v>
      </c>
      <c r="G57" s="136"/>
      <c r="H57" s="136"/>
      <c r="I57" s="136">
        <f>'01 01 Pol'!G52</f>
        <v>0</v>
      </c>
      <c r="J57" s="133" t="str">
        <f>IF(I58=0,"",I57/I58*100)</f>
        <v/>
      </c>
    </row>
    <row r="58" spans="1:10" ht="25.5" customHeight="1" x14ac:dyDescent="0.2">
      <c r="A58" s="125"/>
      <c r="B58" s="130" t="s">
        <v>1</v>
      </c>
      <c r="C58" s="131"/>
      <c r="D58" s="132"/>
      <c r="E58" s="132"/>
      <c r="F58" s="137"/>
      <c r="G58" s="138"/>
      <c r="H58" s="138"/>
      <c r="I58" s="138">
        <f>SUM(I49:I57)</f>
        <v>0</v>
      </c>
      <c r="J58" s="134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sheetProtection algorithmName="SHA-512" hashValue="KKyUv6G+UERbmC88BD4rOvt0BHwonKUK+micY934iGl6FYpBtECrMj2MDQWODoQRMm8fa1kq0dKMPmgA3Ww4ag==" saltValue="hRenPoTrLoBnGaFtxJOuQ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49" t="s">
        <v>8</v>
      </c>
      <c r="B2" s="48"/>
      <c r="C2" s="245"/>
      <c r="D2" s="245"/>
      <c r="E2" s="245"/>
      <c r="F2" s="245"/>
      <c r="G2" s="246"/>
    </row>
    <row r="3" spans="1:7" ht="24.95" customHeight="1" x14ac:dyDescent="0.2">
      <c r="A3" s="49" t="s">
        <v>9</v>
      </c>
      <c r="B3" s="48"/>
      <c r="C3" s="245"/>
      <c r="D3" s="245"/>
      <c r="E3" s="245"/>
      <c r="F3" s="245"/>
      <c r="G3" s="246"/>
    </row>
    <row r="4" spans="1:7" ht="24.95" customHeight="1" x14ac:dyDescent="0.2">
      <c r="A4" s="49" t="s">
        <v>10</v>
      </c>
      <c r="B4" s="48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8DB28-6FE0-434C-91E0-7003787ED3F4}">
  <sheetPr>
    <outlinePr summaryBelow="0"/>
  </sheetPr>
  <dimension ref="A1:BH5000"/>
  <sheetViews>
    <sheetView workbookViewId="0">
      <pane ySplit="7" topLeftCell="A35" activePane="bottomLeft" state="frozen"/>
      <selection pane="bottomLeft" activeCell="F50" sqref="F5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82</v>
      </c>
    </row>
    <row r="2" spans="1:60" ht="24.95" customHeight="1" x14ac:dyDescent="0.2">
      <c r="A2" s="140" t="s">
        <v>8</v>
      </c>
      <c r="B2" s="48" t="s">
        <v>45</v>
      </c>
      <c r="C2" s="260" t="s">
        <v>204</v>
      </c>
      <c r="D2" s="261"/>
      <c r="E2" s="261"/>
      <c r="F2" s="261"/>
      <c r="G2" s="262"/>
      <c r="AG2" t="s">
        <v>83</v>
      </c>
    </row>
    <row r="3" spans="1:60" ht="24.95" customHeight="1" x14ac:dyDescent="0.2">
      <c r="A3" s="140" t="s">
        <v>9</v>
      </c>
      <c r="B3" s="48" t="s">
        <v>41</v>
      </c>
      <c r="C3" s="260" t="s">
        <v>204</v>
      </c>
      <c r="D3" s="261"/>
      <c r="E3" s="261"/>
      <c r="F3" s="261"/>
      <c r="G3" s="262"/>
      <c r="AC3" s="122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41</v>
      </c>
      <c r="C4" s="263" t="s">
        <v>204</v>
      </c>
      <c r="D4" s="264"/>
      <c r="E4" s="264"/>
      <c r="F4" s="264"/>
      <c r="G4" s="265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107</v>
      </c>
      <c r="B8" s="164" t="s">
        <v>64</v>
      </c>
      <c r="C8" s="183" t="s">
        <v>65</v>
      </c>
      <c r="D8" s="165"/>
      <c r="E8" s="166"/>
      <c r="F8" s="167"/>
      <c r="G8" s="168">
        <f>SUMIF(AG9:AG11,"&lt;&gt;NOR",G9:G11)</f>
        <v>0</v>
      </c>
      <c r="H8" s="162"/>
      <c r="I8" s="162">
        <f>SUM(I9:I11)</f>
        <v>0</v>
      </c>
      <c r="J8" s="162"/>
      <c r="K8" s="162">
        <f>SUM(K9:K11)</f>
        <v>0</v>
      </c>
      <c r="L8" s="162"/>
      <c r="M8" s="162">
        <f>SUM(M9:M11)</f>
        <v>0</v>
      </c>
      <c r="N8" s="162"/>
      <c r="O8" s="162">
        <f>SUM(O9:O11)</f>
        <v>1.91</v>
      </c>
      <c r="P8" s="162"/>
      <c r="Q8" s="162">
        <f>SUM(Q9:Q11)</f>
        <v>0</v>
      </c>
      <c r="R8" s="162"/>
      <c r="S8" s="162"/>
      <c r="T8" s="162"/>
      <c r="U8" s="162"/>
      <c r="V8" s="162">
        <f>SUM(V9:V11)</f>
        <v>33.6</v>
      </c>
      <c r="W8" s="162"/>
      <c r="X8" s="162"/>
      <c r="AG8" t="s">
        <v>108</v>
      </c>
    </row>
    <row r="9" spans="1:60" outlineLevel="1" x14ac:dyDescent="0.2">
      <c r="A9" s="169">
        <v>1</v>
      </c>
      <c r="B9" s="170" t="s">
        <v>109</v>
      </c>
      <c r="C9" s="184" t="s">
        <v>110</v>
      </c>
      <c r="D9" s="171" t="s">
        <v>111</v>
      </c>
      <c r="E9" s="172">
        <v>40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4.7660000000000001E-2</v>
      </c>
      <c r="O9" s="158">
        <f>ROUND(E9*N9,2)</f>
        <v>1.91</v>
      </c>
      <c r="P9" s="158">
        <v>0</v>
      </c>
      <c r="Q9" s="158">
        <f>ROUND(E9*P9,2)</f>
        <v>0</v>
      </c>
      <c r="R9" s="158"/>
      <c r="S9" s="158" t="s">
        <v>112</v>
      </c>
      <c r="T9" s="158" t="s">
        <v>112</v>
      </c>
      <c r="U9" s="158">
        <v>0.84</v>
      </c>
      <c r="V9" s="158">
        <f>ROUND(E9*U9,2)</f>
        <v>33.6</v>
      </c>
      <c r="W9" s="158"/>
      <c r="X9" s="158" t="s">
        <v>113</v>
      </c>
      <c r="Y9" s="148"/>
      <c r="Z9" s="148"/>
      <c r="AA9" s="148"/>
      <c r="AB9" s="148"/>
      <c r="AC9" s="148"/>
      <c r="AD9" s="148"/>
      <c r="AE9" s="148"/>
      <c r="AF9" s="148"/>
      <c r="AG9" s="148" t="s">
        <v>114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5" t="s">
        <v>115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5" t="s">
        <v>117</v>
      </c>
      <c r="D11" s="160"/>
      <c r="E11" s="161">
        <v>40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116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3" t="s">
        <v>107</v>
      </c>
      <c r="B12" s="164" t="s">
        <v>66</v>
      </c>
      <c r="C12" s="183" t="s">
        <v>67</v>
      </c>
      <c r="D12" s="165"/>
      <c r="E12" s="166"/>
      <c r="F12" s="167"/>
      <c r="G12" s="168">
        <f>SUMIF(AG13:AG16,"&lt;&gt;NOR",G13:G16)</f>
        <v>0</v>
      </c>
      <c r="H12" s="162"/>
      <c r="I12" s="162">
        <f>SUM(I13:I16)</f>
        <v>0</v>
      </c>
      <c r="J12" s="162"/>
      <c r="K12" s="162">
        <f>SUM(K13:K16)</f>
        <v>0</v>
      </c>
      <c r="L12" s="162"/>
      <c r="M12" s="162">
        <f>SUM(M13:M16)</f>
        <v>0</v>
      </c>
      <c r="N12" s="162"/>
      <c r="O12" s="162">
        <f>SUM(O13:O16)</f>
        <v>1.07</v>
      </c>
      <c r="P12" s="162"/>
      <c r="Q12" s="162">
        <f>SUM(Q13:Q16)</f>
        <v>0</v>
      </c>
      <c r="R12" s="162"/>
      <c r="S12" s="162"/>
      <c r="T12" s="162"/>
      <c r="U12" s="162"/>
      <c r="V12" s="162">
        <f>SUM(V13:V16)</f>
        <v>22.939999999999998</v>
      </c>
      <c r="W12" s="162"/>
      <c r="X12" s="162"/>
      <c r="AG12" t="s">
        <v>108</v>
      </c>
    </row>
    <row r="13" spans="1:60" outlineLevel="1" x14ac:dyDescent="0.2">
      <c r="A13" s="169">
        <v>2</v>
      </c>
      <c r="B13" s="170" t="s">
        <v>118</v>
      </c>
      <c r="C13" s="184" t="s">
        <v>119</v>
      </c>
      <c r="D13" s="171" t="s">
        <v>111</v>
      </c>
      <c r="E13" s="172">
        <v>20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5.2580000000000002E-2</v>
      </c>
      <c r="O13" s="158">
        <f>ROUND(E13*N13,2)</f>
        <v>1.05</v>
      </c>
      <c r="P13" s="158">
        <v>0</v>
      </c>
      <c r="Q13" s="158">
        <f>ROUND(E13*P13,2)</f>
        <v>0</v>
      </c>
      <c r="R13" s="158"/>
      <c r="S13" s="158" t="s">
        <v>112</v>
      </c>
      <c r="T13" s="158" t="s">
        <v>112</v>
      </c>
      <c r="U13" s="158">
        <v>0.91700000000000004</v>
      </c>
      <c r="V13" s="158">
        <f>ROUND(E13*U13,2)</f>
        <v>18.34</v>
      </c>
      <c r="W13" s="158"/>
      <c r="X13" s="158" t="s">
        <v>113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5" t="s">
        <v>115</v>
      </c>
      <c r="D14" s="160"/>
      <c r="E14" s="161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5" t="s">
        <v>120</v>
      </c>
      <c r="D15" s="160"/>
      <c r="E15" s="161">
        <v>20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5">
        <v>3</v>
      </c>
      <c r="B16" s="176" t="s">
        <v>121</v>
      </c>
      <c r="C16" s="186" t="s">
        <v>122</v>
      </c>
      <c r="D16" s="177" t="s">
        <v>111</v>
      </c>
      <c r="E16" s="178">
        <v>20</v>
      </c>
      <c r="F16" s="179"/>
      <c r="G16" s="180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7.6000000000000004E-4</v>
      </c>
      <c r="O16" s="158">
        <f>ROUND(E16*N16,2)</f>
        <v>0.02</v>
      </c>
      <c r="P16" s="158">
        <v>0</v>
      </c>
      <c r="Q16" s="158">
        <f>ROUND(E16*P16,2)</f>
        <v>0</v>
      </c>
      <c r="R16" s="158"/>
      <c r="S16" s="158" t="s">
        <v>112</v>
      </c>
      <c r="T16" s="158" t="s">
        <v>112</v>
      </c>
      <c r="U16" s="158">
        <v>0.23</v>
      </c>
      <c r="V16" s="158">
        <f>ROUND(E16*U16,2)</f>
        <v>4.5999999999999996</v>
      </c>
      <c r="W16" s="158"/>
      <c r="X16" s="158" t="s">
        <v>113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3" t="s">
        <v>107</v>
      </c>
      <c r="B17" s="164" t="s">
        <v>68</v>
      </c>
      <c r="C17" s="183" t="s">
        <v>69</v>
      </c>
      <c r="D17" s="165"/>
      <c r="E17" s="166"/>
      <c r="F17" s="167"/>
      <c r="G17" s="168">
        <f>SUMIF(AG18:AG23,"&lt;&gt;NOR",G18:G23)</f>
        <v>0</v>
      </c>
      <c r="H17" s="162"/>
      <c r="I17" s="162">
        <f>SUM(I18:I23)</f>
        <v>0</v>
      </c>
      <c r="J17" s="162"/>
      <c r="K17" s="162">
        <f>SUM(K18:K23)</f>
        <v>0</v>
      </c>
      <c r="L17" s="162"/>
      <c r="M17" s="162">
        <f>SUM(M18:M23)</f>
        <v>0</v>
      </c>
      <c r="N17" s="162"/>
      <c r="O17" s="162">
        <f>SUM(O18:O23)</f>
        <v>0.08</v>
      </c>
      <c r="P17" s="162"/>
      <c r="Q17" s="162">
        <f>SUM(Q18:Q23)</f>
        <v>0</v>
      </c>
      <c r="R17" s="162"/>
      <c r="S17" s="162"/>
      <c r="T17" s="162"/>
      <c r="U17" s="162"/>
      <c r="V17" s="162">
        <f>SUM(V18:V23)</f>
        <v>20.540000000000003</v>
      </c>
      <c r="W17" s="162"/>
      <c r="X17" s="162"/>
      <c r="AG17" t="s">
        <v>108</v>
      </c>
    </row>
    <row r="18" spans="1:60" outlineLevel="1" x14ac:dyDescent="0.2">
      <c r="A18" s="169">
        <v>4</v>
      </c>
      <c r="B18" s="170" t="s">
        <v>123</v>
      </c>
      <c r="C18" s="184" t="s">
        <v>124</v>
      </c>
      <c r="D18" s="171" t="s">
        <v>111</v>
      </c>
      <c r="E18" s="172">
        <v>65.760000000000005</v>
      </c>
      <c r="F18" s="173"/>
      <c r="G18" s="174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8">
        <v>1.2099999999999999E-3</v>
      </c>
      <c r="O18" s="158">
        <f>ROUND(E18*N18,2)</f>
        <v>0.08</v>
      </c>
      <c r="P18" s="158">
        <v>0</v>
      </c>
      <c r="Q18" s="158">
        <f>ROUND(E18*P18,2)</f>
        <v>0</v>
      </c>
      <c r="R18" s="158"/>
      <c r="S18" s="158" t="s">
        <v>112</v>
      </c>
      <c r="T18" s="158" t="s">
        <v>112</v>
      </c>
      <c r="U18" s="158">
        <v>0.17699999999999999</v>
      </c>
      <c r="V18" s="158">
        <f>ROUND(E18*U18,2)</f>
        <v>11.64</v>
      </c>
      <c r="W18" s="158"/>
      <c r="X18" s="158" t="s">
        <v>113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114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5" t="s">
        <v>125</v>
      </c>
      <c r="D19" s="160"/>
      <c r="E19" s="161">
        <v>65.760000000000005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116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5">
        <v>5</v>
      </c>
      <c r="B20" s="176" t="s">
        <v>126</v>
      </c>
      <c r="C20" s="186" t="s">
        <v>127</v>
      </c>
      <c r="D20" s="177" t="s">
        <v>128</v>
      </c>
      <c r="E20" s="178">
        <v>2</v>
      </c>
      <c r="F20" s="179"/>
      <c r="G20" s="180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112</v>
      </c>
      <c r="T20" s="158" t="s">
        <v>112</v>
      </c>
      <c r="U20" s="158">
        <v>2.46</v>
      </c>
      <c r="V20" s="158">
        <f>ROUND(E20*U20,2)</f>
        <v>4.92</v>
      </c>
      <c r="W20" s="158"/>
      <c r="X20" s="158" t="s">
        <v>113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6</v>
      </c>
      <c r="B21" s="170" t="s">
        <v>129</v>
      </c>
      <c r="C21" s="184" t="s">
        <v>130</v>
      </c>
      <c r="D21" s="171" t="s">
        <v>131</v>
      </c>
      <c r="E21" s="172">
        <v>40</v>
      </c>
      <c r="F21" s="173"/>
      <c r="G21" s="17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112</v>
      </c>
      <c r="T21" s="158" t="s">
        <v>112</v>
      </c>
      <c r="U21" s="158">
        <v>0</v>
      </c>
      <c r="V21" s="158">
        <f>ROUND(E21*U21,2)</f>
        <v>0</v>
      </c>
      <c r="W21" s="158"/>
      <c r="X21" s="158" t="s">
        <v>113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5" t="s">
        <v>132</v>
      </c>
      <c r="D22" s="160"/>
      <c r="E22" s="161">
        <v>40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5">
        <v>7</v>
      </c>
      <c r="B23" s="176" t="s">
        <v>133</v>
      </c>
      <c r="C23" s="186" t="s">
        <v>134</v>
      </c>
      <c r="D23" s="177" t="s">
        <v>128</v>
      </c>
      <c r="E23" s="178">
        <v>2</v>
      </c>
      <c r="F23" s="179"/>
      <c r="G23" s="180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112</v>
      </c>
      <c r="T23" s="158" t="s">
        <v>112</v>
      </c>
      <c r="U23" s="158">
        <v>1.99</v>
      </c>
      <c r="V23" s="158">
        <f>ROUND(E23*U23,2)</f>
        <v>3.98</v>
      </c>
      <c r="W23" s="158"/>
      <c r="X23" s="158" t="s">
        <v>113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5.5" x14ac:dyDescent="0.2">
      <c r="A24" s="163" t="s">
        <v>107</v>
      </c>
      <c r="B24" s="164" t="s">
        <v>70</v>
      </c>
      <c r="C24" s="183" t="s">
        <v>71</v>
      </c>
      <c r="D24" s="165"/>
      <c r="E24" s="166"/>
      <c r="F24" s="167"/>
      <c r="G24" s="168">
        <f>SUMIF(AG25:AG26,"&lt;&gt;NOR",G25:G26)</f>
        <v>0</v>
      </c>
      <c r="H24" s="162"/>
      <c r="I24" s="162">
        <f>SUM(I25:I26)</f>
        <v>0</v>
      </c>
      <c r="J24" s="162"/>
      <c r="K24" s="162">
        <f>SUM(K25:K26)</f>
        <v>0</v>
      </c>
      <c r="L24" s="162"/>
      <c r="M24" s="162">
        <f>SUM(M25:M26)</f>
        <v>0</v>
      </c>
      <c r="N24" s="162"/>
      <c r="O24" s="162">
        <f>SUM(O25:O26)</f>
        <v>0.01</v>
      </c>
      <c r="P24" s="162"/>
      <c r="Q24" s="162">
        <f>SUM(Q25:Q26)</f>
        <v>0</v>
      </c>
      <c r="R24" s="162"/>
      <c r="S24" s="162"/>
      <c r="T24" s="162"/>
      <c r="U24" s="162"/>
      <c r="V24" s="162">
        <f>SUM(V25:V26)</f>
        <v>73.61</v>
      </c>
      <c r="W24" s="162"/>
      <c r="X24" s="162"/>
      <c r="AG24" t="s">
        <v>108</v>
      </c>
    </row>
    <row r="25" spans="1:60" outlineLevel="1" x14ac:dyDescent="0.2">
      <c r="A25" s="169">
        <v>8</v>
      </c>
      <c r="B25" s="170" t="s">
        <v>135</v>
      </c>
      <c r="C25" s="184" t="s">
        <v>136</v>
      </c>
      <c r="D25" s="171" t="s">
        <v>111</v>
      </c>
      <c r="E25" s="172">
        <v>238.98</v>
      </c>
      <c r="F25" s="173"/>
      <c r="G25" s="17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4.0000000000000003E-5</v>
      </c>
      <c r="O25" s="158">
        <f>ROUND(E25*N25,2)</f>
        <v>0.01</v>
      </c>
      <c r="P25" s="158">
        <v>0</v>
      </c>
      <c r="Q25" s="158">
        <f>ROUND(E25*P25,2)</f>
        <v>0</v>
      </c>
      <c r="R25" s="158"/>
      <c r="S25" s="158" t="s">
        <v>112</v>
      </c>
      <c r="T25" s="158" t="s">
        <v>112</v>
      </c>
      <c r="U25" s="158">
        <v>0.308</v>
      </c>
      <c r="V25" s="158">
        <f>ROUND(E25*U25,2)</f>
        <v>73.61</v>
      </c>
      <c r="W25" s="158"/>
      <c r="X25" s="158" t="s">
        <v>113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5" t="s">
        <v>137</v>
      </c>
      <c r="D26" s="160"/>
      <c r="E26" s="161">
        <v>238.98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116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3" t="s">
        <v>107</v>
      </c>
      <c r="B27" s="164" t="s">
        <v>72</v>
      </c>
      <c r="C27" s="183" t="s">
        <v>73</v>
      </c>
      <c r="D27" s="165"/>
      <c r="E27" s="166"/>
      <c r="F27" s="167"/>
      <c r="G27" s="168">
        <f>SUMIF(AG28:AG28,"&lt;&gt;NOR",G28:G28)</f>
        <v>0</v>
      </c>
      <c r="H27" s="162"/>
      <c r="I27" s="162">
        <f>SUM(I28:I28)</f>
        <v>0</v>
      </c>
      <c r="J27" s="162"/>
      <c r="K27" s="162">
        <f>SUM(K28:K28)</f>
        <v>0</v>
      </c>
      <c r="L27" s="162"/>
      <c r="M27" s="162">
        <f>SUM(M28:M28)</f>
        <v>0</v>
      </c>
      <c r="N27" s="162"/>
      <c r="O27" s="162">
        <f>SUM(O28:O28)</f>
        <v>0</v>
      </c>
      <c r="P27" s="162"/>
      <c r="Q27" s="162">
        <f>SUM(Q28:Q28)</f>
        <v>0</v>
      </c>
      <c r="R27" s="162"/>
      <c r="S27" s="162"/>
      <c r="T27" s="162"/>
      <c r="U27" s="162"/>
      <c r="V27" s="162">
        <f>SUM(V28:V28)</f>
        <v>5.73</v>
      </c>
      <c r="W27" s="162"/>
      <c r="X27" s="162"/>
      <c r="AG27" t="s">
        <v>108</v>
      </c>
    </row>
    <row r="28" spans="1:60" outlineLevel="1" x14ac:dyDescent="0.2">
      <c r="A28" s="175">
        <v>9</v>
      </c>
      <c r="B28" s="176" t="s">
        <v>138</v>
      </c>
      <c r="C28" s="186" t="s">
        <v>139</v>
      </c>
      <c r="D28" s="177" t="s">
        <v>140</v>
      </c>
      <c r="E28" s="178">
        <v>3.0623300000000002</v>
      </c>
      <c r="F28" s="179"/>
      <c r="G28" s="180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112</v>
      </c>
      <c r="T28" s="158" t="s">
        <v>112</v>
      </c>
      <c r="U28" s="158">
        <v>1.8720000000000001</v>
      </c>
      <c r="V28" s="158">
        <f>ROUND(E28*U28,2)</f>
        <v>5.73</v>
      </c>
      <c r="W28" s="158"/>
      <c r="X28" s="158" t="s">
        <v>141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3" t="s">
        <v>107</v>
      </c>
      <c r="B29" s="164" t="s">
        <v>74</v>
      </c>
      <c r="C29" s="183" t="s">
        <v>75</v>
      </c>
      <c r="D29" s="165"/>
      <c r="E29" s="166"/>
      <c r="F29" s="167"/>
      <c r="G29" s="168">
        <f>SUMIF(AG30:AG35,"&lt;&gt;NOR",G30:G35)</f>
        <v>0</v>
      </c>
      <c r="H29" s="162"/>
      <c r="I29" s="162">
        <f>SUM(I30:I35)</f>
        <v>0</v>
      </c>
      <c r="J29" s="162"/>
      <c r="K29" s="162">
        <f>SUM(K30:K35)</f>
        <v>0</v>
      </c>
      <c r="L29" s="162"/>
      <c r="M29" s="162">
        <f>SUM(M30:M35)</f>
        <v>0</v>
      </c>
      <c r="N29" s="162"/>
      <c r="O29" s="162">
        <f>SUM(O30:O35)</f>
        <v>0.09</v>
      </c>
      <c r="P29" s="162"/>
      <c r="Q29" s="162">
        <f>SUM(Q30:Q35)</f>
        <v>0</v>
      </c>
      <c r="R29" s="162"/>
      <c r="S29" s="162"/>
      <c r="T29" s="162"/>
      <c r="U29" s="162"/>
      <c r="V29" s="162">
        <f>SUM(V30:V35)</f>
        <v>12.83</v>
      </c>
      <c r="W29" s="162"/>
      <c r="X29" s="162"/>
      <c r="AG29" t="s">
        <v>108</v>
      </c>
    </row>
    <row r="30" spans="1:60" outlineLevel="1" x14ac:dyDescent="0.2">
      <c r="A30" s="175">
        <v>10</v>
      </c>
      <c r="B30" s="176" t="s">
        <v>143</v>
      </c>
      <c r="C30" s="186" t="s">
        <v>144</v>
      </c>
      <c r="D30" s="177" t="s">
        <v>111</v>
      </c>
      <c r="E30" s="178">
        <v>238.98</v>
      </c>
      <c r="F30" s="179"/>
      <c r="G30" s="180">
        <f t="shared" ref="G30:G35" si="0">ROUND(E30*F30,2)</f>
        <v>0</v>
      </c>
      <c r="H30" s="159"/>
      <c r="I30" s="158">
        <f t="shared" ref="I30:I35" si="1">ROUND(E30*H30,2)</f>
        <v>0</v>
      </c>
      <c r="J30" s="159"/>
      <c r="K30" s="158">
        <f t="shared" ref="K30:K35" si="2">ROUND(E30*J30,2)</f>
        <v>0</v>
      </c>
      <c r="L30" s="158">
        <v>21</v>
      </c>
      <c r="M30" s="158">
        <f t="shared" ref="M30:M35" si="3">G30*(1+L30/100)</f>
        <v>0</v>
      </c>
      <c r="N30" s="158">
        <v>3.5E-4</v>
      </c>
      <c r="O30" s="158">
        <f t="shared" ref="O30:O35" si="4">ROUND(E30*N30,2)</f>
        <v>0.08</v>
      </c>
      <c r="P30" s="158">
        <v>0</v>
      </c>
      <c r="Q30" s="158">
        <f t="shared" ref="Q30:Q35" si="5">ROUND(E30*P30,2)</f>
        <v>0</v>
      </c>
      <c r="R30" s="158"/>
      <c r="S30" s="158" t="s">
        <v>112</v>
      </c>
      <c r="T30" s="158" t="s">
        <v>112</v>
      </c>
      <c r="U30" s="158">
        <v>1.35E-2</v>
      </c>
      <c r="V30" s="158">
        <f t="shared" ref="V30:V35" si="6">ROUND(E30*U30,2)</f>
        <v>3.23</v>
      </c>
      <c r="W30" s="158"/>
      <c r="X30" s="158" t="s">
        <v>113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11</v>
      </c>
      <c r="B31" s="176" t="s">
        <v>145</v>
      </c>
      <c r="C31" s="186" t="s">
        <v>146</v>
      </c>
      <c r="D31" s="177" t="s">
        <v>147</v>
      </c>
      <c r="E31" s="178">
        <v>40</v>
      </c>
      <c r="F31" s="179"/>
      <c r="G31" s="180">
        <f t="shared" si="0"/>
        <v>0</v>
      </c>
      <c r="H31" s="159"/>
      <c r="I31" s="158">
        <f t="shared" si="1"/>
        <v>0</v>
      </c>
      <c r="J31" s="159"/>
      <c r="K31" s="158">
        <f t="shared" si="2"/>
        <v>0</v>
      </c>
      <c r="L31" s="158">
        <v>21</v>
      </c>
      <c r="M31" s="158">
        <f t="shared" si="3"/>
        <v>0</v>
      </c>
      <c r="N31" s="158">
        <v>0</v>
      </c>
      <c r="O31" s="158">
        <f t="shared" si="4"/>
        <v>0</v>
      </c>
      <c r="P31" s="158">
        <v>0</v>
      </c>
      <c r="Q31" s="158">
        <f t="shared" si="5"/>
        <v>0</v>
      </c>
      <c r="R31" s="158"/>
      <c r="S31" s="158" t="s">
        <v>148</v>
      </c>
      <c r="T31" s="158" t="s">
        <v>149</v>
      </c>
      <c r="U31" s="158">
        <v>0</v>
      </c>
      <c r="V31" s="158">
        <f t="shared" si="6"/>
        <v>0</v>
      </c>
      <c r="W31" s="158"/>
      <c r="X31" s="158" t="s">
        <v>113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12</v>
      </c>
      <c r="B32" s="176" t="s">
        <v>150</v>
      </c>
      <c r="C32" s="186" t="s">
        <v>151</v>
      </c>
      <c r="D32" s="177" t="s">
        <v>111</v>
      </c>
      <c r="E32" s="178">
        <v>40</v>
      </c>
      <c r="F32" s="179"/>
      <c r="G32" s="180">
        <f t="shared" si="0"/>
        <v>0</v>
      </c>
      <c r="H32" s="159"/>
      <c r="I32" s="158">
        <f t="shared" si="1"/>
        <v>0</v>
      </c>
      <c r="J32" s="159"/>
      <c r="K32" s="158">
        <f t="shared" si="2"/>
        <v>0</v>
      </c>
      <c r="L32" s="158">
        <v>21</v>
      </c>
      <c r="M32" s="158">
        <f t="shared" si="3"/>
        <v>0</v>
      </c>
      <c r="N32" s="158">
        <v>6.9999999999999994E-5</v>
      </c>
      <c r="O32" s="158">
        <f t="shared" si="4"/>
        <v>0</v>
      </c>
      <c r="P32" s="158">
        <v>0</v>
      </c>
      <c r="Q32" s="158">
        <f t="shared" si="5"/>
        <v>0</v>
      </c>
      <c r="R32" s="158"/>
      <c r="S32" s="158" t="s">
        <v>112</v>
      </c>
      <c r="T32" s="158" t="s">
        <v>112</v>
      </c>
      <c r="U32" s="158">
        <v>0.03</v>
      </c>
      <c r="V32" s="158">
        <f t="shared" si="6"/>
        <v>1.2</v>
      </c>
      <c r="W32" s="158"/>
      <c r="X32" s="158" t="s">
        <v>113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152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5">
        <v>13</v>
      </c>
      <c r="B33" s="176" t="s">
        <v>153</v>
      </c>
      <c r="C33" s="186" t="s">
        <v>154</v>
      </c>
      <c r="D33" s="177" t="s">
        <v>111</v>
      </c>
      <c r="E33" s="178">
        <v>40</v>
      </c>
      <c r="F33" s="179"/>
      <c r="G33" s="180">
        <f t="shared" si="0"/>
        <v>0</v>
      </c>
      <c r="H33" s="159"/>
      <c r="I33" s="158">
        <f t="shared" si="1"/>
        <v>0</v>
      </c>
      <c r="J33" s="159"/>
      <c r="K33" s="158">
        <f t="shared" si="2"/>
        <v>0</v>
      </c>
      <c r="L33" s="158">
        <v>21</v>
      </c>
      <c r="M33" s="158">
        <f t="shared" si="3"/>
        <v>0</v>
      </c>
      <c r="N33" s="158">
        <v>2.9E-4</v>
      </c>
      <c r="O33" s="158">
        <f t="shared" si="4"/>
        <v>0.01</v>
      </c>
      <c r="P33" s="158">
        <v>0</v>
      </c>
      <c r="Q33" s="158">
        <f t="shared" si="5"/>
        <v>0</v>
      </c>
      <c r="R33" s="158"/>
      <c r="S33" s="158" t="s">
        <v>112</v>
      </c>
      <c r="T33" s="158" t="s">
        <v>112</v>
      </c>
      <c r="U33" s="158">
        <v>0.1</v>
      </c>
      <c r="V33" s="158">
        <f t="shared" si="6"/>
        <v>4</v>
      </c>
      <c r="W33" s="158"/>
      <c r="X33" s="158" t="s">
        <v>113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152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5">
        <v>14</v>
      </c>
      <c r="B34" s="176" t="s">
        <v>155</v>
      </c>
      <c r="C34" s="186" t="s">
        <v>156</v>
      </c>
      <c r="D34" s="177" t="s">
        <v>111</v>
      </c>
      <c r="E34" s="178">
        <v>40</v>
      </c>
      <c r="F34" s="179"/>
      <c r="G34" s="180">
        <f t="shared" si="0"/>
        <v>0</v>
      </c>
      <c r="H34" s="159"/>
      <c r="I34" s="158">
        <f t="shared" si="1"/>
        <v>0</v>
      </c>
      <c r="J34" s="159"/>
      <c r="K34" s="158">
        <f t="shared" si="2"/>
        <v>0</v>
      </c>
      <c r="L34" s="158">
        <v>21</v>
      </c>
      <c r="M34" s="158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8"/>
      <c r="S34" s="158" t="s">
        <v>112</v>
      </c>
      <c r="T34" s="158" t="s">
        <v>112</v>
      </c>
      <c r="U34" s="158">
        <v>7.0000000000000007E-2</v>
      </c>
      <c r="V34" s="158">
        <f t="shared" si="6"/>
        <v>2.8</v>
      </c>
      <c r="W34" s="158"/>
      <c r="X34" s="158" t="s">
        <v>113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152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15</v>
      </c>
      <c r="B35" s="176" t="s">
        <v>157</v>
      </c>
      <c r="C35" s="186" t="s">
        <v>158</v>
      </c>
      <c r="D35" s="177" t="s">
        <v>111</v>
      </c>
      <c r="E35" s="178">
        <v>40</v>
      </c>
      <c r="F35" s="179"/>
      <c r="G35" s="180">
        <f t="shared" si="0"/>
        <v>0</v>
      </c>
      <c r="H35" s="159"/>
      <c r="I35" s="158">
        <f t="shared" si="1"/>
        <v>0</v>
      </c>
      <c r="J35" s="159"/>
      <c r="K35" s="158">
        <f t="shared" si="2"/>
        <v>0</v>
      </c>
      <c r="L35" s="158">
        <v>21</v>
      </c>
      <c r="M35" s="158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8"/>
      <c r="S35" s="158" t="s">
        <v>112</v>
      </c>
      <c r="T35" s="158" t="s">
        <v>112</v>
      </c>
      <c r="U35" s="158">
        <v>0.04</v>
      </c>
      <c r="V35" s="158">
        <f t="shared" si="6"/>
        <v>1.6</v>
      </c>
      <c r="W35" s="158"/>
      <c r="X35" s="158" t="s">
        <v>113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152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3" t="s">
        <v>107</v>
      </c>
      <c r="B36" s="164" t="s">
        <v>76</v>
      </c>
      <c r="C36" s="183" t="s">
        <v>77</v>
      </c>
      <c r="D36" s="165"/>
      <c r="E36" s="166"/>
      <c r="F36" s="167"/>
      <c r="G36" s="168">
        <f>SUMIF(AG37:AG39,"&lt;&gt;NOR",G37:G39)</f>
        <v>0</v>
      </c>
      <c r="H36" s="162"/>
      <c r="I36" s="162">
        <f>SUM(I37:I39)</f>
        <v>0</v>
      </c>
      <c r="J36" s="162"/>
      <c r="K36" s="162">
        <f>SUM(K37:K39)</f>
        <v>0</v>
      </c>
      <c r="L36" s="162"/>
      <c r="M36" s="162">
        <f>SUM(M37:M39)</f>
        <v>0</v>
      </c>
      <c r="N36" s="162"/>
      <c r="O36" s="162">
        <f>SUM(O37:O39)</f>
        <v>0</v>
      </c>
      <c r="P36" s="162"/>
      <c r="Q36" s="162">
        <f>SUM(Q37:Q39)</f>
        <v>0</v>
      </c>
      <c r="R36" s="162"/>
      <c r="S36" s="162"/>
      <c r="T36" s="162"/>
      <c r="U36" s="162"/>
      <c r="V36" s="162">
        <f>SUM(V37:V39)</f>
        <v>0</v>
      </c>
      <c r="W36" s="162"/>
      <c r="X36" s="162"/>
      <c r="AG36" t="s">
        <v>108</v>
      </c>
    </row>
    <row r="37" spans="1:60" ht="33.75" outlineLevel="1" x14ac:dyDescent="0.2">
      <c r="A37" s="175">
        <v>16</v>
      </c>
      <c r="B37" s="176" t="s">
        <v>159</v>
      </c>
      <c r="C37" s="186" t="s">
        <v>160</v>
      </c>
      <c r="D37" s="177" t="s">
        <v>161</v>
      </c>
      <c r="E37" s="178">
        <v>18</v>
      </c>
      <c r="F37" s="179"/>
      <c r="G37" s="180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148</v>
      </c>
      <c r="T37" s="158" t="s">
        <v>149</v>
      </c>
      <c r="U37" s="158">
        <v>0</v>
      </c>
      <c r="V37" s="158">
        <f>ROUND(E37*U37,2)</f>
        <v>0</v>
      </c>
      <c r="W37" s="158"/>
      <c r="X37" s="158" t="s">
        <v>113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33.75" outlineLevel="1" x14ac:dyDescent="0.2">
      <c r="A38" s="169">
        <v>17</v>
      </c>
      <c r="B38" s="170" t="s">
        <v>162</v>
      </c>
      <c r="C38" s="184" t="s">
        <v>163</v>
      </c>
      <c r="D38" s="171" t="s">
        <v>164</v>
      </c>
      <c r="E38" s="172">
        <v>1</v>
      </c>
      <c r="F38" s="173"/>
      <c r="G38" s="174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8">
        <v>0</v>
      </c>
      <c r="O38" s="158">
        <f>ROUND(E38*N38,2)</f>
        <v>0</v>
      </c>
      <c r="P38" s="158">
        <v>0</v>
      </c>
      <c r="Q38" s="158">
        <f>ROUND(E38*P38,2)</f>
        <v>0</v>
      </c>
      <c r="R38" s="158"/>
      <c r="S38" s="158" t="s">
        <v>148</v>
      </c>
      <c r="T38" s="158" t="s">
        <v>149</v>
      </c>
      <c r="U38" s="158">
        <v>0</v>
      </c>
      <c r="V38" s="158">
        <f>ROUND(E38*U38,2)</f>
        <v>0</v>
      </c>
      <c r="W38" s="158"/>
      <c r="X38" s="158" t="s">
        <v>113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>
        <v>18</v>
      </c>
      <c r="B39" s="156" t="s">
        <v>165</v>
      </c>
      <c r="C39" s="187" t="s">
        <v>166</v>
      </c>
      <c r="D39" s="157" t="s">
        <v>0</v>
      </c>
      <c r="E39" s="181"/>
      <c r="F39" s="159"/>
      <c r="G39" s="158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112</v>
      </c>
      <c r="T39" s="158" t="s">
        <v>112</v>
      </c>
      <c r="U39" s="158">
        <v>0</v>
      </c>
      <c r="V39" s="158">
        <f>ROUND(E39*U39,2)</f>
        <v>0</v>
      </c>
      <c r="W39" s="158"/>
      <c r="X39" s="158" t="s">
        <v>141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142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63" t="s">
        <v>107</v>
      </c>
      <c r="B40" s="164" t="s">
        <v>78</v>
      </c>
      <c r="C40" s="183" t="s">
        <v>79</v>
      </c>
      <c r="D40" s="165"/>
      <c r="E40" s="166"/>
      <c r="F40" s="167"/>
      <c r="G40" s="168">
        <f>SUMIF(AG41:AG51,"&lt;&gt;NOR",G41:G51)</f>
        <v>0</v>
      </c>
      <c r="H40" s="162"/>
      <c r="I40" s="162">
        <f>SUM(I41:I51)</f>
        <v>0</v>
      </c>
      <c r="J40" s="162"/>
      <c r="K40" s="162">
        <f>SUM(K41:K51)</f>
        <v>0</v>
      </c>
      <c r="L40" s="162"/>
      <c r="M40" s="162">
        <f>SUM(M41:M51)</f>
        <v>0</v>
      </c>
      <c r="N40" s="162"/>
      <c r="O40" s="162">
        <f>SUM(O41:O51)</f>
        <v>0</v>
      </c>
      <c r="P40" s="162"/>
      <c r="Q40" s="162">
        <f>SUM(Q41:Q51)</f>
        <v>0</v>
      </c>
      <c r="R40" s="162"/>
      <c r="S40" s="162"/>
      <c r="T40" s="162"/>
      <c r="U40" s="162"/>
      <c r="V40" s="162">
        <f>SUM(V41:V51)</f>
        <v>0</v>
      </c>
      <c r="W40" s="162"/>
      <c r="X40" s="162"/>
      <c r="AG40" t="s">
        <v>108</v>
      </c>
    </row>
    <row r="41" spans="1:60" outlineLevel="1" x14ac:dyDescent="0.2">
      <c r="A41" s="175">
        <v>19</v>
      </c>
      <c r="B41" s="176" t="s">
        <v>167</v>
      </c>
      <c r="C41" s="186" t="s">
        <v>168</v>
      </c>
      <c r="D41" s="177" t="s">
        <v>161</v>
      </c>
      <c r="E41" s="178">
        <v>18</v>
      </c>
      <c r="F41" s="179"/>
      <c r="G41" s="180">
        <f t="shared" ref="G41:G51" si="7">ROUND(E41*F41,2)</f>
        <v>0</v>
      </c>
      <c r="H41" s="159"/>
      <c r="I41" s="158">
        <f t="shared" ref="I41:I51" si="8">ROUND(E41*H41,2)</f>
        <v>0</v>
      </c>
      <c r="J41" s="159"/>
      <c r="K41" s="158">
        <f t="shared" ref="K41:K51" si="9">ROUND(E41*J41,2)</f>
        <v>0</v>
      </c>
      <c r="L41" s="158">
        <v>21</v>
      </c>
      <c r="M41" s="158">
        <f t="shared" ref="M41:M51" si="10">G41*(1+L41/100)</f>
        <v>0</v>
      </c>
      <c r="N41" s="158">
        <v>0</v>
      </c>
      <c r="O41" s="158">
        <f t="shared" ref="O41:O51" si="11">ROUND(E41*N41,2)</f>
        <v>0</v>
      </c>
      <c r="P41" s="158">
        <v>0</v>
      </c>
      <c r="Q41" s="158">
        <f t="shared" ref="Q41:Q51" si="12">ROUND(E41*P41,2)</f>
        <v>0</v>
      </c>
      <c r="R41" s="158"/>
      <c r="S41" s="158" t="s">
        <v>148</v>
      </c>
      <c r="T41" s="158" t="s">
        <v>149</v>
      </c>
      <c r="U41" s="158">
        <v>0</v>
      </c>
      <c r="V41" s="158">
        <f t="shared" ref="V41:V51" si="13">ROUND(E41*U41,2)</f>
        <v>0</v>
      </c>
      <c r="W41" s="158"/>
      <c r="X41" s="158" t="s">
        <v>113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5">
        <v>20</v>
      </c>
      <c r="B42" s="176" t="s">
        <v>170</v>
      </c>
      <c r="C42" s="186" t="s">
        <v>171</v>
      </c>
      <c r="D42" s="177" t="s">
        <v>161</v>
      </c>
      <c r="E42" s="178">
        <v>2</v>
      </c>
      <c r="F42" s="179"/>
      <c r="G42" s="180">
        <f t="shared" si="7"/>
        <v>0</v>
      </c>
      <c r="H42" s="159"/>
      <c r="I42" s="158">
        <f t="shared" si="8"/>
        <v>0</v>
      </c>
      <c r="J42" s="159"/>
      <c r="K42" s="158">
        <f t="shared" si="9"/>
        <v>0</v>
      </c>
      <c r="L42" s="158">
        <v>21</v>
      </c>
      <c r="M42" s="158">
        <f t="shared" si="10"/>
        <v>0</v>
      </c>
      <c r="N42" s="158">
        <v>0</v>
      </c>
      <c r="O42" s="158">
        <f t="shared" si="11"/>
        <v>0</v>
      </c>
      <c r="P42" s="158">
        <v>0</v>
      </c>
      <c r="Q42" s="158">
        <f t="shared" si="12"/>
        <v>0</v>
      </c>
      <c r="R42" s="158"/>
      <c r="S42" s="158" t="s">
        <v>148</v>
      </c>
      <c r="T42" s="158" t="s">
        <v>149</v>
      </c>
      <c r="U42" s="158">
        <v>0</v>
      </c>
      <c r="V42" s="158">
        <f t="shared" si="13"/>
        <v>0</v>
      </c>
      <c r="W42" s="158"/>
      <c r="X42" s="158" t="s">
        <v>113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169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21</v>
      </c>
      <c r="B43" s="176" t="s">
        <v>172</v>
      </c>
      <c r="C43" s="186" t="s">
        <v>173</v>
      </c>
      <c r="D43" s="177" t="s">
        <v>161</v>
      </c>
      <c r="E43" s="178">
        <v>3</v>
      </c>
      <c r="F43" s="179"/>
      <c r="G43" s="180">
        <f t="shared" si="7"/>
        <v>0</v>
      </c>
      <c r="H43" s="159"/>
      <c r="I43" s="158">
        <f t="shared" si="8"/>
        <v>0</v>
      </c>
      <c r="J43" s="159"/>
      <c r="K43" s="158">
        <f t="shared" si="9"/>
        <v>0</v>
      </c>
      <c r="L43" s="158">
        <v>21</v>
      </c>
      <c r="M43" s="158">
        <f t="shared" si="10"/>
        <v>0</v>
      </c>
      <c r="N43" s="158">
        <v>0</v>
      </c>
      <c r="O43" s="158">
        <f t="shared" si="11"/>
        <v>0</v>
      </c>
      <c r="P43" s="158">
        <v>0</v>
      </c>
      <c r="Q43" s="158">
        <f t="shared" si="12"/>
        <v>0</v>
      </c>
      <c r="R43" s="158"/>
      <c r="S43" s="158" t="s">
        <v>148</v>
      </c>
      <c r="T43" s="158" t="s">
        <v>149</v>
      </c>
      <c r="U43" s="158">
        <v>0</v>
      </c>
      <c r="V43" s="158">
        <f t="shared" si="13"/>
        <v>0</v>
      </c>
      <c r="W43" s="158"/>
      <c r="X43" s="158" t="s">
        <v>113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22</v>
      </c>
      <c r="B44" s="176" t="s">
        <v>174</v>
      </c>
      <c r="C44" s="186" t="s">
        <v>175</v>
      </c>
      <c r="D44" s="177" t="s">
        <v>161</v>
      </c>
      <c r="E44" s="178">
        <v>3</v>
      </c>
      <c r="F44" s="179"/>
      <c r="G44" s="180">
        <f t="shared" si="7"/>
        <v>0</v>
      </c>
      <c r="H44" s="159"/>
      <c r="I44" s="158">
        <f t="shared" si="8"/>
        <v>0</v>
      </c>
      <c r="J44" s="159"/>
      <c r="K44" s="158">
        <f t="shared" si="9"/>
        <v>0</v>
      </c>
      <c r="L44" s="158">
        <v>21</v>
      </c>
      <c r="M44" s="158">
        <f t="shared" si="10"/>
        <v>0</v>
      </c>
      <c r="N44" s="158">
        <v>0</v>
      </c>
      <c r="O44" s="158">
        <f t="shared" si="11"/>
        <v>0</v>
      </c>
      <c r="P44" s="158">
        <v>0</v>
      </c>
      <c r="Q44" s="158">
        <f t="shared" si="12"/>
        <v>0</v>
      </c>
      <c r="R44" s="158"/>
      <c r="S44" s="158" t="s">
        <v>148</v>
      </c>
      <c r="T44" s="158" t="s">
        <v>149</v>
      </c>
      <c r="U44" s="158">
        <v>0</v>
      </c>
      <c r="V44" s="158">
        <f t="shared" si="13"/>
        <v>0</v>
      </c>
      <c r="W44" s="158"/>
      <c r="X44" s="158" t="s">
        <v>113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169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23</v>
      </c>
      <c r="B45" s="176" t="s">
        <v>176</v>
      </c>
      <c r="C45" s="186" t="s">
        <v>177</v>
      </c>
      <c r="D45" s="177" t="s">
        <v>178</v>
      </c>
      <c r="E45" s="178">
        <v>250</v>
      </c>
      <c r="F45" s="179"/>
      <c r="G45" s="180">
        <f t="shared" si="7"/>
        <v>0</v>
      </c>
      <c r="H45" s="159"/>
      <c r="I45" s="158">
        <f t="shared" si="8"/>
        <v>0</v>
      </c>
      <c r="J45" s="159"/>
      <c r="K45" s="158">
        <f t="shared" si="9"/>
        <v>0</v>
      </c>
      <c r="L45" s="158">
        <v>21</v>
      </c>
      <c r="M45" s="158">
        <f t="shared" si="10"/>
        <v>0</v>
      </c>
      <c r="N45" s="158">
        <v>0</v>
      </c>
      <c r="O45" s="158">
        <f t="shared" si="11"/>
        <v>0</v>
      </c>
      <c r="P45" s="158">
        <v>0</v>
      </c>
      <c r="Q45" s="158">
        <f t="shared" si="12"/>
        <v>0</v>
      </c>
      <c r="R45" s="158"/>
      <c r="S45" s="158" t="s">
        <v>148</v>
      </c>
      <c r="T45" s="158" t="s">
        <v>149</v>
      </c>
      <c r="U45" s="158">
        <v>0</v>
      </c>
      <c r="V45" s="158">
        <f t="shared" si="13"/>
        <v>0</v>
      </c>
      <c r="W45" s="158"/>
      <c r="X45" s="158" t="s">
        <v>113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169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5">
        <v>24</v>
      </c>
      <c r="B46" s="176" t="s">
        <v>179</v>
      </c>
      <c r="C46" s="186" t="s">
        <v>180</v>
      </c>
      <c r="D46" s="177" t="s">
        <v>178</v>
      </c>
      <c r="E46" s="178">
        <v>60</v>
      </c>
      <c r="F46" s="179"/>
      <c r="G46" s="180">
        <f t="shared" si="7"/>
        <v>0</v>
      </c>
      <c r="H46" s="159"/>
      <c r="I46" s="158">
        <f t="shared" si="8"/>
        <v>0</v>
      </c>
      <c r="J46" s="159"/>
      <c r="K46" s="158">
        <f t="shared" si="9"/>
        <v>0</v>
      </c>
      <c r="L46" s="158">
        <v>21</v>
      </c>
      <c r="M46" s="158">
        <f t="shared" si="10"/>
        <v>0</v>
      </c>
      <c r="N46" s="158">
        <v>0</v>
      </c>
      <c r="O46" s="158">
        <f t="shared" si="11"/>
        <v>0</v>
      </c>
      <c r="P46" s="158">
        <v>0</v>
      </c>
      <c r="Q46" s="158">
        <f t="shared" si="12"/>
        <v>0</v>
      </c>
      <c r="R46" s="158"/>
      <c r="S46" s="158" t="s">
        <v>148</v>
      </c>
      <c r="T46" s="158" t="s">
        <v>149</v>
      </c>
      <c r="U46" s="158">
        <v>0</v>
      </c>
      <c r="V46" s="158">
        <f t="shared" si="13"/>
        <v>0</v>
      </c>
      <c r="W46" s="158"/>
      <c r="X46" s="158" t="s">
        <v>113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169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25</v>
      </c>
      <c r="B47" s="176" t="s">
        <v>181</v>
      </c>
      <c r="C47" s="186" t="s">
        <v>182</v>
      </c>
      <c r="D47" s="177" t="s">
        <v>178</v>
      </c>
      <c r="E47" s="178">
        <v>80</v>
      </c>
      <c r="F47" s="179"/>
      <c r="G47" s="180">
        <f t="shared" si="7"/>
        <v>0</v>
      </c>
      <c r="H47" s="159"/>
      <c r="I47" s="158">
        <f t="shared" si="8"/>
        <v>0</v>
      </c>
      <c r="J47" s="159"/>
      <c r="K47" s="158">
        <f t="shared" si="9"/>
        <v>0</v>
      </c>
      <c r="L47" s="158">
        <v>21</v>
      </c>
      <c r="M47" s="158">
        <f t="shared" si="10"/>
        <v>0</v>
      </c>
      <c r="N47" s="158">
        <v>0</v>
      </c>
      <c r="O47" s="158">
        <f t="shared" si="11"/>
        <v>0</v>
      </c>
      <c r="P47" s="158">
        <v>0</v>
      </c>
      <c r="Q47" s="158">
        <f t="shared" si="12"/>
        <v>0</v>
      </c>
      <c r="R47" s="158"/>
      <c r="S47" s="158" t="s">
        <v>148</v>
      </c>
      <c r="T47" s="158" t="s">
        <v>149</v>
      </c>
      <c r="U47" s="158">
        <v>0</v>
      </c>
      <c r="V47" s="158">
        <f t="shared" si="13"/>
        <v>0</v>
      </c>
      <c r="W47" s="158"/>
      <c r="X47" s="158" t="s">
        <v>113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169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5">
        <v>26</v>
      </c>
      <c r="B48" s="176" t="s">
        <v>183</v>
      </c>
      <c r="C48" s="186" t="s">
        <v>184</v>
      </c>
      <c r="D48" s="177" t="s">
        <v>161</v>
      </c>
      <c r="E48" s="178">
        <v>2</v>
      </c>
      <c r="F48" s="179"/>
      <c r="G48" s="180">
        <f t="shared" si="7"/>
        <v>0</v>
      </c>
      <c r="H48" s="159"/>
      <c r="I48" s="158">
        <f t="shared" si="8"/>
        <v>0</v>
      </c>
      <c r="J48" s="159"/>
      <c r="K48" s="158">
        <f t="shared" si="9"/>
        <v>0</v>
      </c>
      <c r="L48" s="158">
        <v>21</v>
      </c>
      <c r="M48" s="158">
        <f t="shared" si="10"/>
        <v>0</v>
      </c>
      <c r="N48" s="158">
        <v>0</v>
      </c>
      <c r="O48" s="158">
        <f t="shared" si="11"/>
        <v>0</v>
      </c>
      <c r="P48" s="158">
        <v>0</v>
      </c>
      <c r="Q48" s="158">
        <f t="shared" si="12"/>
        <v>0</v>
      </c>
      <c r="R48" s="158"/>
      <c r="S48" s="158" t="s">
        <v>148</v>
      </c>
      <c r="T48" s="158" t="s">
        <v>149</v>
      </c>
      <c r="U48" s="158">
        <v>0</v>
      </c>
      <c r="V48" s="158">
        <f t="shared" si="13"/>
        <v>0</v>
      </c>
      <c r="W48" s="158"/>
      <c r="X48" s="158" t="s">
        <v>113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169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5">
        <v>27</v>
      </c>
      <c r="B49" s="176" t="s">
        <v>185</v>
      </c>
      <c r="C49" s="186" t="s">
        <v>186</v>
      </c>
      <c r="D49" s="177" t="s">
        <v>164</v>
      </c>
      <c r="E49" s="178">
        <v>1</v>
      </c>
      <c r="F49" s="179"/>
      <c r="G49" s="180">
        <f t="shared" si="7"/>
        <v>0</v>
      </c>
      <c r="H49" s="159"/>
      <c r="I49" s="158">
        <f t="shared" si="8"/>
        <v>0</v>
      </c>
      <c r="J49" s="159"/>
      <c r="K49" s="158">
        <f t="shared" si="9"/>
        <v>0</v>
      </c>
      <c r="L49" s="158">
        <v>21</v>
      </c>
      <c r="M49" s="158">
        <f t="shared" si="10"/>
        <v>0</v>
      </c>
      <c r="N49" s="158">
        <v>0</v>
      </c>
      <c r="O49" s="158">
        <f t="shared" si="11"/>
        <v>0</v>
      </c>
      <c r="P49" s="158">
        <v>0</v>
      </c>
      <c r="Q49" s="158">
        <f t="shared" si="12"/>
        <v>0</v>
      </c>
      <c r="R49" s="158"/>
      <c r="S49" s="158" t="s">
        <v>148</v>
      </c>
      <c r="T49" s="158" t="s">
        <v>149</v>
      </c>
      <c r="U49" s="158">
        <v>0</v>
      </c>
      <c r="V49" s="158">
        <f t="shared" si="13"/>
        <v>0</v>
      </c>
      <c r="W49" s="158"/>
      <c r="X49" s="158" t="s">
        <v>113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169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28</v>
      </c>
      <c r="B50" s="176" t="s">
        <v>187</v>
      </c>
      <c r="C50" s="186" t="s">
        <v>188</v>
      </c>
      <c r="D50" s="177" t="s">
        <v>164</v>
      </c>
      <c r="E50" s="178">
        <v>1</v>
      </c>
      <c r="F50" s="179"/>
      <c r="G50" s="180">
        <f t="shared" si="7"/>
        <v>0</v>
      </c>
      <c r="H50" s="159"/>
      <c r="I50" s="158">
        <f t="shared" si="8"/>
        <v>0</v>
      </c>
      <c r="J50" s="159"/>
      <c r="K50" s="158">
        <f t="shared" si="9"/>
        <v>0</v>
      </c>
      <c r="L50" s="158">
        <v>21</v>
      </c>
      <c r="M50" s="158">
        <f t="shared" si="10"/>
        <v>0</v>
      </c>
      <c r="N50" s="158">
        <v>0</v>
      </c>
      <c r="O50" s="158">
        <f t="shared" si="11"/>
        <v>0</v>
      </c>
      <c r="P50" s="158">
        <v>0</v>
      </c>
      <c r="Q50" s="158">
        <f t="shared" si="12"/>
        <v>0</v>
      </c>
      <c r="R50" s="158"/>
      <c r="S50" s="158" t="s">
        <v>148</v>
      </c>
      <c r="T50" s="158" t="s">
        <v>149</v>
      </c>
      <c r="U50" s="158">
        <v>0</v>
      </c>
      <c r="V50" s="158">
        <f t="shared" si="13"/>
        <v>0</v>
      </c>
      <c r="W50" s="158"/>
      <c r="X50" s="158" t="s">
        <v>113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169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29</v>
      </c>
      <c r="B51" s="176" t="s">
        <v>189</v>
      </c>
      <c r="C51" s="186" t="s">
        <v>190</v>
      </c>
      <c r="D51" s="177" t="s">
        <v>164</v>
      </c>
      <c r="E51" s="178">
        <v>1</v>
      </c>
      <c r="F51" s="179"/>
      <c r="G51" s="180">
        <f t="shared" si="7"/>
        <v>0</v>
      </c>
      <c r="H51" s="159"/>
      <c r="I51" s="158">
        <f t="shared" si="8"/>
        <v>0</v>
      </c>
      <c r="J51" s="159"/>
      <c r="K51" s="158">
        <f t="shared" si="9"/>
        <v>0</v>
      </c>
      <c r="L51" s="158">
        <v>21</v>
      </c>
      <c r="M51" s="158">
        <f t="shared" si="10"/>
        <v>0</v>
      </c>
      <c r="N51" s="158">
        <v>0</v>
      </c>
      <c r="O51" s="158">
        <f t="shared" si="11"/>
        <v>0</v>
      </c>
      <c r="P51" s="158">
        <v>0</v>
      </c>
      <c r="Q51" s="158">
        <f t="shared" si="12"/>
        <v>0</v>
      </c>
      <c r="R51" s="158"/>
      <c r="S51" s="158" t="s">
        <v>148</v>
      </c>
      <c r="T51" s="158" t="s">
        <v>149</v>
      </c>
      <c r="U51" s="158">
        <v>0</v>
      </c>
      <c r="V51" s="158">
        <f t="shared" si="13"/>
        <v>0</v>
      </c>
      <c r="W51" s="158"/>
      <c r="X51" s="158" t="s">
        <v>191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192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">
      <c r="A52" s="163" t="s">
        <v>107</v>
      </c>
      <c r="B52" s="164" t="s">
        <v>80</v>
      </c>
      <c r="C52" s="183" t="s">
        <v>29</v>
      </c>
      <c r="D52" s="165"/>
      <c r="E52" s="166"/>
      <c r="F52" s="167"/>
      <c r="G52" s="168">
        <f>SUMIF(AG53:AG54,"&lt;&gt;NOR",G53:G54)</f>
        <v>0</v>
      </c>
      <c r="H52" s="162"/>
      <c r="I52" s="162">
        <f>SUM(I53:I54)</f>
        <v>0</v>
      </c>
      <c r="J52" s="162"/>
      <c r="K52" s="162">
        <f>SUM(K53:K54)</f>
        <v>0</v>
      </c>
      <c r="L52" s="162"/>
      <c r="M52" s="162">
        <f>SUM(M53:M54)</f>
        <v>0</v>
      </c>
      <c r="N52" s="162"/>
      <c r="O52" s="162">
        <f>SUM(O53:O54)</f>
        <v>0</v>
      </c>
      <c r="P52" s="162"/>
      <c r="Q52" s="162">
        <f>SUM(Q53:Q54)</f>
        <v>0</v>
      </c>
      <c r="R52" s="162"/>
      <c r="S52" s="162"/>
      <c r="T52" s="162"/>
      <c r="U52" s="162"/>
      <c r="V52" s="162">
        <f>SUM(V53:V54)</f>
        <v>0</v>
      </c>
      <c r="W52" s="162"/>
      <c r="X52" s="162"/>
      <c r="AG52" t="s">
        <v>108</v>
      </c>
    </row>
    <row r="53" spans="1:60" outlineLevel="1" x14ac:dyDescent="0.2">
      <c r="A53" s="175">
        <v>30</v>
      </c>
      <c r="B53" s="176" t="s">
        <v>193</v>
      </c>
      <c r="C53" s="186" t="s">
        <v>194</v>
      </c>
      <c r="D53" s="177" t="s">
        <v>195</v>
      </c>
      <c r="E53" s="178">
        <v>1</v>
      </c>
      <c r="F53" s="179"/>
      <c r="G53" s="180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8"/>
      <c r="S53" s="158" t="s">
        <v>112</v>
      </c>
      <c r="T53" s="158" t="s">
        <v>149</v>
      </c>
      <c r="U53" s="158">
        <v>0</v>
      </c>
      <c r="V53" s="158">
        <f>ROUND(E53*U53,2)</f>
        <v>0</v>
      </c>
      <c r="W53" s="158"/>
      <c r="X53" s="158" t="s">
        <v>196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197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31</v>
      </c>
      <c r="B54" s="170" t="s">
        <v>198</v>
      </c>
      <c r="C54" s="184" t="s">
        <v>199</v>
      </c>
      <c r="D54" s="171" t="s">
        <v>195</v>
      </c>
      <c r="E54" s="172">
        <v>1</v>
      </c>
      <c r="F54" s="173"/>
      <c r="G54" s="174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112</v>
      </c>
      <c r="T54" s="158" t="s">
        <v>149</v>
      </c>
      <c r="U54" s="158">
        <v>0</v>
      </c>
      <c r="V54" s="158">
        <f>ROUND(E54*U54,2)</f>
        <v>0</v>
      </c>
      <c r="W54" s="158"/>
      <c r="X54" s="158" t="s">
        <v>196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197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3"/>
      <c r="B55" s="4"/>
      <c r="C55" s="188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v>15</v>
      </c>
      <c r="AF55">
        <v>21</v>
      </c>
      <c r="AG55" t="s">
        <v>94</v>
      </c>
    </row>
    <row r="56" spans="1:60" x14ac:dyDescent="0.2">
      <c r="A56" s="151"/>
      <c r="B56" s="152" t="s">
        <v>31</v>
      </c>
      <c r="C56" s="189"/>
      <c r="D56" s="153"/>
      <c r="E56" s="154"/>
      <c r="F56" s="154"/>
      <c r="G56" s="182">
        <f>G8+G12+G17+G24+G27+G29+G36+G40+G52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f>SUMIF(L7:L54,AE55,G7:G54)</f>
        <v>0</v>
      </c>
      <c r="AF56">
        <f>SUMIF(L7:L54,AF55,G7:G54)</f>
        <v>0</v>
      </c>
      <c r="AG56" t="s">
        <v>200</v>
      </c>
    </row>
    <row r="57" spans="1:60" x14ac:dyDescent="0.2">
      <c r="A57" s="3"/>
      <c r="B57" s="4"/>
      <c r="C57" s="18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3"/>
      <c r="B58" s="4"/>
      <c r="C58" s="188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66" t="s">
        <v>201</v>
      </c>
      <c r="B59" s="266"/>
      <c r="C59" s="267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47"/>
      <c r="B60" s="248"/>
      <c r="C60" s="249"/>
      <c r="D60" s="248"/>
      <c r="E60" s="248"/>
      <c r="F60" s="248"/>
      <c r="G60" s="250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G60" t="s">
        <v>202</v>
      </c>
    </row>
    <row r="61" spans="1:60" x14ac:dyDescent="0.2">
      <c r="A61" s="251"/>
      <c r="B61" s="252"/>
      <c r="C61" s="253"/>
      <c r="D61" s="252"/>
      <c r="E61" s="252"/>
      <c r="F61" s="252"/>
      <c r="G61" s="254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A62" s="251"/>
      <c r="B62" s="252"/>
      <c r="C62" s="253"/>
      <c r="D62" s="252"/>
      <c r="E62" s="252"/>
      <c r="F62" s="252"/>
      <c r="G62" s="254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51"/>
      <c r="B63" s="252"/>
      <c r="C63" s="253"/>
      <c r="D63" s="252"/>
      <c r="E63" s="252"/>
      <c r="F63" s="252"/>
      <c r="G63" s="25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55"/>
      <c r="B64" s="256"/>
      <c r="C64" s="257"/>
      <c r="D64" s="256"/>
      <c r="E64" s="256"/>
      <c r="F64" s="256"/>
      <c r="G64" s="258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3"/>
      <c r="B65" s="4"/>
      <c r="C65" s="188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C66" s="190"/>
      <c r="D66" s="10"/>
      <c r="AG66" t="s">
        <v>203</v>
      </c>
    </row>
    <row r="67" spans="1:33" x14ac:dyDescent="0.2">
      <c r="D67" s="10"/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JarIAMbRDZ8PqGVAPi8szAINwUO0we9YhDVTG249OVDSSD2weqGMiqiMROQbATzohS1tEIc6wxv2LpW//LXpQ==" saltValue="am7EurMXLB/5k/HbSWqNtw==" spinCount="100000" sheet="1" objects="1" scenarios="1"/>
  <mergeCells count="6">
    <mergeCell ref="A60:G64"/>
    <mergeCell ref="A1:G1"/>
    <mergeCell ref="C2:G2"/>
    <mergeCell ref="C3:G3"/>
    <mergeCell ref="C4:G4"/>
    <mergeCell ref="A59:C5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2021-03-15T16:38:11Z</dcterms:modified>
</cp:coreProperties>
</file>